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Occupazione\AREA_COMUNE\ART. 44 PROVINCE\RIPARTO PROVINCE\riparto 2018\"/>
    </mc:Choice>
  </mc:AlternateContent>
  <bookViews>
    <workbookView xWindow="0" yWindow="0" windowWidth="23040" windowHeight="8832"/>
  </bookViews>
  <sheets>
    <sheet name="Foglio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D18" i="1"/>
  <c r="B18" i="1"/>
  <c r="C15" i="1" s="1"/>
  <c r="E14" i="1"/>
  <c r="E9" i="1" l="1"/>
  <c r="H15" i="1"/>
  <c r="E15" i="1"/>
  <c r="E6" i="1"/>
  <c r="E10" i="1"/>
  <c r="C28" i="1"/>
  <c r="E13" i="1"/>
  <c r="E7" i="1"/>
  <c r="E11" i="1"/>
  <c r="E8" i="1"/>
  <c r="E12" i="1"/>
  <c r="E17" i="1"/>
  <c r="C10" i="1"/>
  <c r="H10" i="1" s="1"/>
  <c r="C14" i="1"/>
  <c r="H14" i="1" s="1"/>
  <c r="C17" i="1"/>
  <c r="H17" i="1" s="1"/>
  <c r="C6" i="1"/>
  <c r="C8" i="1"/>
  <c r="H8" i="1" s="1"/>
  <c r="C12" i="1"/>
  <c r="H12" i="1" s="1"/>
  <c r="C16" i="1"/>
  <c r="H16" i="1" s="1"/>
  <c r="C7" i="1"/>
  <c r="H7" i="1" s="1"/>
  <c r="C9" i="1"/>
  <c r="H9" i="1" s="1"/>
  <c r="C11" i="1"/>
  <c r="H11" i="1" s="1"/>
  <c r="C13" i="1"/>
  <c r="H13" i="1" s="1"/>
  <c r="C27" i="1" l="1"/>
  <c r="E18" i="1"/>
  <c r="F15" i="1" s="1"/>
  <c r="G15" i="1" s="1"/>
  <c r="I15" i="1" s="1"/>
  <c r="K15" i="1" s="1"/>
  <c r="C18" i="1"/>
  <c r="H6" i="1"/>
  <c r="H18" i="1" s="1"/>
  <c r="C34" i="1" s="1"/>
  <c r="D34" i="1" s="1"/>
  <c r="F6" i="1"/>
  <c r="F13" i="1" l="1"/>
  <c r="G13" i="1" s="1"/>
  <c r="I13" i="1" s="1"/>
  <c r="C31" i="1"/>
  <c r="F7" i="1"/>
  <c r="G7" i="1" s="1"/>
  <c r="I7" i="1" s="1"/>
  <c r="K7" i="1" s="1"/>
  <c r="F10" i="1"/>
  <c r="G10" i="1" s="1"/>
  <c r="I10" i="1" s="1"/>
  <c r="K10" i="1" s="1"/>
  <c r="F8" i="1"/>
  <c r="G8" i="1" s="1"/>
  <c r="I8" i="1" s="1"/>
  <c r="K8" i="1" s="1"/>
  <c r="F11" i="1"/>
  <c r="G11" i="1" s="1"/>
  <c r="I11" i="1" s="1"/>
  <c r="K11" i="1" s="1"/>
  <c r="F9" i="1"/>
  <c r="G9" i="1" s="1"/>
  <c r="I9" i="1" s="1"/>
  <c r="K9" i="1" s="1"/>
  <c r="F16" i="1"/>
  <c r="G16" i="1" s="1"/>
  <c r="I16" i="1" s="1"/>
  <c r="K16" i="1" s="1"/>
  <c r="F17" i="1"/>
  <c r="G17" i="1" s="1"/>
  <c r="I17" i="1" s="1"/>
  <c r="K17" i="1" s="1"/>
  <c r="F14" i="1"/>
  <c r="G14" i="1" s="1"/>
  <c r="I14" i="1" s="1"/>
  <c r="K14" i="1" s="1"/>
  <c r="F12" i="1"/>
  <c r="G12" i="1" s="1"/>
  <c r="I12" i="1" s="1"/>
  <c r="K12" i="1" s="1"/>
  <c r="G6" i="1"/>
  <c r="K13" i="1"/>
  <c r="F18" i="1" l="1"/>
  <c r="C32" i="1" s="1"/>
  <c r="C33" i="1" s="1"/>
  <c r="D33" i="1" s="1"/>
  <c r="G18" i="1"/>
  <c r="I6" i="1"/>
  <c r="K6" i="1" l="1"/>
  <c r="I18" i="1"/>
  <c r="K18" i="1" s="1"/>
</calcChain>
</file>

<file path=xl/sharedStrings.xml><?xml version="1.0" encoding="utf-8"?>
<sst xmlns="http://schemas.openxmlformats.org/spreadsheetml/2006/main" count="49" uniqueCount="49">
  <si>
    <t>Provincia/Città Metropolitana</t>
  </si>
  <si>
    <t>Apprendisti attivi al 31/12/2015</t>
  </si>
  <si>
    <t>quota fissa</t>
  </si>
  <si>
    <t>azioni di sistema</t>
  </si>
  <si>
    <t>totale</t>
  </si>
  <si>
    <t>residui dichiarati</t>
  </si>
  <si>
    <t>unità</t>
  </si>
  <si>
    <t>%</t>
  </si>
  <si>
    <t>quota fissa 20%</t>
  </si>
  <si>
    <t>quota variabile 80%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</si>
  <si>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</si>
  <si>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</si>
  <si>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</si>
  <si>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</si>
  <si>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</si>
  <si>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</si>
  <si>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</si>
  <si>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</si>
  <si>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</t>
  </si>
  <si>
    <t>Pavia</t>
  </si>
  <si>
    <t>Sondrio</t>
  </si>
  <si>
    <t>Varese</t>
  </si>
  <si>
    <t>Totale</t>
  </si>
  <si>
    <t>az sistema 10%</t>
  </si>
  <si>
    <t>formazione 90%</t>
  </si>
  <si>
    <t>VERIFICA CALCOLI</t>
  </si>
  <si>
    <t>az sistema fisso</t>
  </si>
  <si>
    <t>az sistema variab</t>
  </si>
  <si>
    <t>tot az sist</t>
  </si>
  <si>
    <t>tot formazione</t>
  </si>
  <si>
    <t>attività di formazione</t>
  </si>
  <si>
    <t>RIPARTO RISORSE ALLE PROVINCE</t>
  </si>
  <si>
    <t>totale riparto</t>
  </si>
  <si>
    <t xml:space="preserve">TOTALE risorse a disposizione per l'annualità 2019
</t>
  </si>
  <si>
    <t>attribuzione  capitoli di spesa</t>
  </si>
  <si>
    <t>DATA INVIO DATI</t>
  </si>
  <si>
    <t>21/11/2018 - PROT. E1.2018.0534575</t>
  </si>
  <si>
    <t>20/11/2018 - PROT. E1.2018.0532875</t>
  </si>
  <si>
    <t>21/11/2018 - PROT. E1.2018.0534862</t>
  </si>
  <si>
    <t>23/11/2018 - PROT. E1.2018.0538777</t>
  </si>
  <si>
    <t>21/11/2018 - PROT. E1.2018.0534887</t>
  </si>
  <si>
    <t>28/11/2018 - PROT. E1.2018.0544281</t>
  </si>
  <si>
    <t>21/11/2018 - PROT. E1.2018.0534894</t>
  </si>
  <si>
    <t>21/11/2018 - PROT. E1.2018.0535871</t>
  </si>
  <si>
    <t>22/11/2018 - PROT. E1.2018.0536208</t>
  </si>
  <si>
    <t>21/11/2018 - PROT. E1.2018.0535881</t>
  </si>
  <si>
    <t>22/11/2018 - PROT. E1.2018.0536161</t>
  </si>
  <si>
    <t>21/11/2018 - PROT. E1.2018.0534577</t>
  </si>
  <si>
    <t>Allegato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</si>
</sst>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_-&quot;€&quot;\ * #,##0_-;\-&quot;€&quot;\ * #,##0_-;_-&quot;€&quot;\ * &quot;-&quot;??_-;_-@_-"/>
    <numFmt numFmtId="165" formatCode="_-&quot;€&quot;\ * #,##0.000_-;\-&quot;€&quot;\ * #,##0.000_-;_-&quot;€&quot;\ * &quot;-&quot;??_-;_-@_-"/>
    <numFmt numFmtId="166" formatCode="#,##0.00_ ;\-#,##0.00\ "/>
    <numFmt numFmtId="167" formatCode="#,##0.000_ ;\-#,##0.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164" fontId="4" fillId="0" borderId="0" xfId="1" applyNumberFormat="1" applyFont="1" applyBorder="1"/>
    <xf numFmtId="0" fontId="5" fillId="0" borderId="0" xfId="0" applyFont="1" applyBorder="1"/>
    <xf numFmtId="0" fontId="4" fillId="0" borderId="0" xfId="0" applyFont="1" applyBorder="1"/>
    <xf numFmtId="164" fontId="6" fillId="0" borderId="0" xfId="1" applyNumberFormat="1" applyFont="1" applyBorder="1"/>
    <xf numFmtId="0" fontId="4" fillId="0" borderId="1" xfId="0" applyFont="1" applyBorder="1"/>
    <xf numFmtId="10" fontId="0" fillId="0" borderId="1" xfId="2" applyNumberFormat="1" applyFont="1" applyBorder="1" applyAlignment="1">
      <alignment horizontal="right" indent="2"/>
    </xf>
    <xf numFmtId="164" fontId="4" fillId="0" borderId="1" xfId="1" applyNumberFormat="1" applyFont="1" applyBorder="1"/>
    <xf numFmtId="164" fontId="7" fillId="0" borderId="1" xfId="1" applyNumberFormat="1" applyFont="1" applyBorder="1"/>
    <xf numFmtId="165" fontId="7" fillId="3" borderId="1" xfId="1" applyNumberFormat="1" applyFont="1" applyFill="1" applyBorder="1"/>
    <xf numFmtId="44" fontId="7" fillId="0" borderId="1" xfId="1" applyNumberFormat="1" applyFont="1" applyBorder="1"/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5" fontId="7" fillId="3" borderId="1" xfId="1" applyNumberFormat="1" applyFont="1" applyFill="1" applyBorder="1" applyAlignment="1">
      <alignment horizontal="center" vertical="center"/>
    </xf>
    <xf numFmtId="10" fontId="0" fillId="0" borderId="1" xfId="2" applyNumberFormat="1" applyFont="1" applyBorder="1" applyAlignment="1">
      <alignment horizontal="right" vertical="center" indent="2"/>
    </xf>
    <xf numFmtId="0" fontId="3" fillId="0" borderId="0" xfId="0" applyFont="1"/>
    <xf numFmtId="164" fontId="3" fillId="0" borderId="0" xfId="0" applyNumberFormat="1" applyFont="1"/>
    <xf numFmtId="3" fontId="4" fillId="2" borderId="1" xfId="0" applyNumberFormat="1" applyFont="1" applyFill="1" applyBorder="1" applyAlignment="1" applyProtection="1"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167" fontId="7" fillId="3" borderId="1" xfId="1" applyNumberFormat="1" applyFont="1" applyFill="1" applyBorder="1"/>
    <xf numFmtId="167" fontId="7" fillId="3" borderId="1" xfId="1" applyNumberFormat="1" applyFont="1" applyFill="1" applyBorder="1" applyAlignment="1">
      <alignment vertical="center"/>
    </xf>
    <xf numFmtId="3" fontId="0" fillId="0" borderId="0" xfId="0" applyNumberFormat="1"/>
    <xf numFmtId="0" fontId="8" fillId="0" borderId="0" xfId="0" applyFont="1"/>
    <xf numFmtId="44" fontId="7" fillId="3" borderId="1" xfId="1" applyNumberFormat="1" applyFont="1" applyFill="1" applyBorder="1"/>
    <xf numFmtId="166" fontId="8" fillId="0" borderId="0" xfId="0" applyNumberFormat="1" applyFont="1"/>
    <xf numFmtId="166" fontId="3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Continuous" vertical="center"/>
    </xf>
    <xf numFmtId="0" fontId="7" fillId="4" borderId="3" xfId="0" applyFont="1" applyFill="1" applyBorder="1" applyAlignment="1">
      <alignment horizontal="centerContinuous" vertical="center"/>
    </xf>
    <xf numFmtId="44" fontId="7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0" fontId="0" fillId="3" borderId="1" xfId="2" applyNumberFormat="1" applyFont="1" applyFill="1" applyBorder="1" applyAlignment="1">
      <alignment horizontal="right" indent="2"/>
    </xf>
    <xf numFmtId="164" fontId="4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4" fillId="3" borderId="1" xfId="0" applyFont="1" applyFill="1" applyBorder="1"/>
    <xf numFmtId="164" fontId="4" fillId="3" borderId="1" xfId="1" applyNumberFormat="1" applyFont="1" applyFill="1" applyBorder="1"/>
    <xf numFmtId="164" fontId="7" fillId="3" borderId="1" xfId="1" applyNumberFormat="1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7" fillId="4" borderId="1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right" indent="2"/>
    </xf>
    <xf numFmtId="10" fontId="7" fillId="4" borderId="1" xfId="2" applyNumberFormat="1" applyFont="1" applyFill="1" applyBorder="1" applyAlignment="1">
      <alignment horizontal="right" indent="2"/>
    </xf>
    <xf numFmtId="164" fontId="6" fillId="4" borderId="1" xfId="1" applyNumberFormat="1" applyFont="1" applyFill="1" applyBorder="1"/>
    <xf numFmtId="164" fontId="7" fillId="4" borderId="1" xfId="1" applyNumberFormat="1" applyFont="1" applyFill="1" applyBorder="1"/>
    <xf numFmtId="166" fontId="7" fillId="4" borderId="1" xfId="1" applyNumberFormat="1" applyFont="1" applyFill="1" applyBorder="1"/>
    <xf numFmtId="165" fontId="7" fillId="4" borderId="1" xfId="1" applyNumberFormat="1" applyFont="1" applyFill="1" applyBorder="1"/>
    <xf numFmtId="44" fontId="7" fillId="4" borderId="1" xfId="1" applyNumberFormat="1" applyFont="1" applyFill="1" applyBorder="1"/>
    <xf numFmtId="0" fontId="0" fillId="4" borderId="1" xfId="0" applyFill="1" applyBorder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workbookViewId="0">
      <selection activeCell="O5" sqref="O5"/>
    </sheetView>
  </sheetViews>
  <sheetFormatPr defaultRowHeight="14.4" x14ac:dyDescent="0.3"/>
  <cols>
    <col min="1" max="1" width="16.5546875" customWidth="1"/>
    <col min="2" max="2" width="12.6640625" customWidth="1"/>
    <col min="3" max="3" width="19" customWidth="1"/>
    <col min="4" max="4" width="13.109375" customWidth="1"/>
    <col min="5" max="5" width="12.33203125" customWidth="1"/>
    <col min="6" max="6" width="10.44140625" customWidth="1"/>
    <col min="7" max="7" width="14.77734375" customWidth="1"/>
    <col min="8" max="8" width="12.6640625" customWidth="1"/>
    <col min="9" max="9" width="15.77734375" customWidth="1"/>
    <col min="10" max="12" width="15.6640625" customWidth="1"/>
    <col min="13" max="13" width="31.6640625" customWidth="1"/>
  </cols>
  <sheetData>
    <row r="1" spans="1:13" x14ac:dyDescent="0.3">
      <c r="C1" s="1"/>
      <c r="M1" s="27" t="s">
        <v>48</v>
      </c>
    </row>
    <row r="2" spans="1:13" x14ac:dyDescent="0.3">
      <c r="A2" s="2" t="s">
        <v>31</v>
      </c>
      <c r="B2" s="3"/>
      <c r="D2" s="3"/>
      <c r="E2" s="3"/>
      <c r="F2" s="3"/>
      <c r="G2" s="3"/>
      <c r="H2" s="3"/>
      <c r="I2" s="3"/>
    </row>
    <row r="3" spans="1:13" x14ac:dyDescent="0.3">
      <c r="A3" s="4">
        <v>1600000</v>
      </c>
      <c r="B3" s="3"/>
      <c r="C3" s="3"/>
      <c r="D3" s="3"/>
      <c r="E3" s="3"/>
      <c r="F3" s="3"/>
      <c r="G3" s="3"/>
      <c r="H3" s="3"/>
      <c r="I3" s="3"/>
    </row>
    <row r="4" spans="1:13" ht="14.4" customHeight="1" x14ac:dyDescent="0.3">
      <c r="A4" s="39" t="s">
        <v>0</v>
      </c>
      <c r="B4" s="40" t="s">
        <v>1</v>
      </c>
      <c r="C4" s="41"/>
      <c r="D4" s="29" t="s">
        <v>2</v>
      </c>
      <c r="E4" s="42" t="s">
        <v>3</v>
      </c>
      <c r="F4" s="43"/>
      <c r="G4" s="44"/>
      <c r="H4" s="29" t="s">
        <v>30</v>
      </c>
      <c r="I4" s="30" t="s">
        <v>32</v>
      </c>
      <c r="J4" s="31" t="s">
        <v>5</v>
      </c>
      <c r="K4" s="32" t="s">
        <v>33</v>
      </c>
      <c r="L4" s="53" t="s">
        <v>34</v>
      </c>
      <c r="M4" s="32" t="s">
        <v>35</v>
      </c>
    </row>
    <row r="5" spans="1:13" ht="43.2" x14ac:dyDescent="0.3">
      <c r="A5" s="39"/>
      <c r="B5" s="37" t="s">
        <v>6</v>
      </c>
      <c r="C5" s="37" t="s">
        <v>7</v>
      </c>
      <c r="D5" s="33"/>
      <c r="E5" s="38" t="s">
        <v>8</v>
      </c>
      <c r="F5" s="38" t="s">
        <v>9</v>
      </c>
      <c r="G5" s="34" t="s">
        <v>4</v>
      </c>
      <c r="H5" s="33"/>
      <c r="I5" s="35"/>
      <c r="J5" s="31"/>
      <c r="K5" s="36"/>
      <c r="L5" s="54"/>
      <c r="M5" s="32"/>
    </row>
    <row r="6" spans="1:13" x14ac:dyDescent="0.3">
      <c r="A6" s="5" t="s">
        <v>10</v>
      </c>
      <c r="B6" s="18">
        <v>9305</v>
      </c>
      <c r="C6" s="6">
        <f>B6/$B$18</f>
        <v>0.151925808611034</v>
      </c>
      <c r="D6" s="7">
        <v>50000</v>
      </c>
      <c r="E6" s="7">
        <f>(A3-D18)*10%*20%/11</f>
        <v>1818.1818181818182</v>
      </c>
      <c r="F6" s="7">
        <f t="shared" ref="F6:F17" si="0">((($A$3-$D$18)*10%)-$E$18)*C6</f>
        <v>11366.812771534633</v>
      </c>
      <c r="G6" s="8">
        <f>SUM(E6:F6)</f>
        <v>13184.994589716451</v>
      </c>
      <c r="H6" s="7">
        <f t="shared" ref="H6:H17" si="1">($A$3-$D$18)*90%*C6</f>
        <v>136733.22774993061</v>
      </c>
      <c r="I6" s="20">
        <f>D6+H6+G6</f>
        <v>199918.22233964707</v>
      </c>
      <c r="J6" s="9"/>
      <c r="K6" s="24">
        <f t="shared" ref="K6:K18" si="2">I6+J6</f>
        <v>199918.22233964707</v>
      </c>
      <c r="L6" s="28">
        <v>8281</v>
      </c>
      <c r="M6" s="28" t="s">
        <v>36</v>
      </c>
    </row>
    <row r="7" spans="1:13" x14ac:dyDescent="0.3">
      <c r="A7" s="5" t="s">
        <v>11</v>
      </c>
      <c r="B7" s="18">
        <v>15211</v>
      </c>
      <c r="C7" s="6">
        <f t="shared" ref="C7:C17" si="3">B7/$B$18</f>
        <v>0.24835502147043936</v>
      </c>
      <c r="D7" s="7">
        <v>50000</v>
      </c>
      <c r="E7" s="7">
        <f>(A3-D18)*10%*20%/11</f>
        <v>1818.1818181818182</v>
      </c>
      <c r="F7" s="7">
        <f t="shared" si="0"/>
        <v>18581.471151833779</v>
      </c>
      <c r="G7" s="8">
        <f t="shared" ref="G7:G17" si="4">SUM(E7:F7)</f>
        <v>20399.652970015599</v>
      </c>
      <c r="H7" s="7">
        <f t="shared" si="1"/>
        <v>223519.51932339542</v>
      </c>
      <c r="I7" s="20">
        <f>D7+H7+G7</f>
        <v>293919.17229341104</v>
      </c>
      <c r="J7" s="9">
        <v>150000</v>
      </c>
      <c r="K7" s="24">
        <f t="shared" si="2"/>
        <v>443919.17229341104</v>
      </c>
      <c r="L7" s="28">
        <v>8281</v>
      </c>
      <c r="M7" s="28" t="s">
        <v>37</v>
      </c>
    </row>
    <row r="8" spans="1:13" x14ac:dyDescent="0.3">
      <c r="A8" s="5" t="s">
        <v>12</v>
      </c>
      <c r="B8" s="18">
        <v>3582</v>
      </c>
      <c r="C8" s="6">
        <f t="shared" si="3"/>
        <v>5.8484497199862852E-2</v>
      </c>
      <c r="D8" s="7">
        <v>50000</v>
      </c>
      <c r="E8" s="7">
        <f>(A3-D18)*10%*20%/11</f>
        <v>1818.1818181818182</v>
      </c>
      <c r="F8" s="7">
        <f t="shared" si="0"/>
        <v>4375.703745044284</v>
      </c>
      <c r="G8" s="8">
        <f t="shared" si="4"/>
        <v>6193.885563226102</v>
      </c>
      <c r="H8" s="7">
        <f t="shared" si="1"/>
        <v>52636.047479876564</v>
      </c>
      <c r="I8" s="20">
        <f>D8+H8+G8</f>
        <v>108829.93304310266</v>
      </c>
      <c r="J8" s="9"/>
      <c r="K8" s="24">
        <f t="shared" si="2"/>
        <v>108829.93304310266</v>
      </c>
      <c r="L8" s="28">
        <v>8281</v>
      </c>
      <c r="M8" s="28" t="s">
        <v>38</v>
      </c>
    </row>
    <row r="9" spans="1:13" x14ac:dyDescent="0.3">
      <c r="A9" s="46" t="s">
        <v>13</v>
      </c>
      <c r="B9" s="19">
        <v>1444</v>
      </c>
      <c r="C9" s="47">
        <f t="shared" si="3"/>
        <v>2.35766649795092E-2</v>
      </c>
      <c r="D9" s="48">
        <v>50000</v>
      </c>
      <c r="E9" s="48">
        <f>(A3-D18)*10%*20%/11</f>
        <v>1818.1818181818182</v>
      </c>
      <c r="F9" s="48">
        <f t="shared" si="0"/>
        <v>1763.963207103279</v>
      </c>
      <c r="G9" s="49">
        <f t="shared" si="4"/>
        <v>3582.1450252850973</v>
      </c>
      <c r="H9" s="48">
        <f t="shared" si="1"/>
        <v>21218.998481558279</v>
      </c>
      <c r="I9" s="21">
        <f>D9+H9+G9</f>
        <v>74801.143506843378</v>
      </c>
      <c r="J9" s="14"/>
      <c r="K9" s="24">
        <f t="shared" si="2"/>
        <v>74801.143506843378</v>
      </c>
      <c r="L9" s="28">
        <v>11988</v>
      </c>
      <c r="M9" s="28" t="s">
        <v>39</v>
      </c>
    </row>
    <row r="10" spans="1:13" x14ac:dyDescent="0.3">
      <c r="A10" s="50" t="s">
        <v>14</v>
      </c>
      <c r="B10" s="18">
        <v>1150</v>
      </c>
      <c r="C10" s="47">
        <f t="shared" si="3"/>
        <v>1.8776429865952619E-2</v>
      </c>
      <c r="D10" s="51">
        <v>50000</v>
      </c>
      <c r="E10" s="51">
        <f>(A3-D18)*10%*20%/11</f>
        <v>1818.1818181818182</v>
      </c>
      <c r="F10" s="51">
        <f t="shared" si="0"/>
        <v>1404.8183436071822</v>
      </c>
      <c r="G10" s="52">
        <f t="shared" si="4"/>
        <v>3223.0001617890002</v>
      </c>
      <c r="H10" s="51">
        <f t="shared" si="1"/>
        <v>16898.786879357358</v>
      </c>
      <c r="I10" s="20">
        <f>D10+H10+G10</f>
        <v>70121.787041146352</v>
      </c>
      <c r="J10" s="9"/>
      <c r="K10" s="24">
        <f t="shared" si="2"/>
        <v>70121.787041146352</v>
      </c>
      <c r="L10" s="28">
        <v>8281</v>
      </c>
      <c r="M10" s="28" t="s">
        <v>40</v>
      </c>
    </row>
    <row r="11" spans="1:13" x14ac:dyDescent="0.3">
      <c r="A11" s="50" t="s">
        <v>15</v>
      </c>
      <c r="B11" s="18">
        <v>858</v>
      </c>
      <c r="C11" s="47">
        <f t="shared" si="3"/>
        <v>1.4008849413032475E-2</v>
      </c>
      <c r="D11" s="51">
        <v>50000</v>
      </c>
      <c r="E11" s="51">
        <f>(A3-D18)*10%*20%/11</f>
        <v>1818.1818181818182</v>
      </c>
      <c r="F11" s="51">
        <f t="shared" si="0"/>
        <v>1048.1166424477933</v>
      </c>
      <c r="G11" s="52">
        <f t="shared" si="4"/>
        <v>2866.2984606296113</v>
      </c>
      <c r="H11" s="51">
        <f t="shared" si="1"/>
        <v>12607.964471729227</v>
      </c>
      <c r="I11" s="20">
        <f>D11+H11+G11</f>
        <v>65474.262932358833</v>
      </c>
      <c r="J11" s="9"/>
      <c r="K11" s="10">
        <f t="shared" si="2"/>
        <v>65474.262932358833</v>
      </c>
      <c r="L11" s="28">
        <v>8281</v>
      </c>
      <c r="M11" s="28" t="s">
        <v>41</v>
      </c>
    </row>
    <row r="12" spans="1:13" x14ac:dyDescent="0.3">
      <c r="A12" s="50" t="s">
        <v>16</v>
      </c>
      <c r="B12" s="18">
        <v>2165</v>
      </c>
      <c r="C12" s="47">
        <f t="shared" si="3"/>
        <v>3.5348670138945583E-2</v>
      </c>
      <c r="D12" s="51">
        <v>50000</v>
      </c>
      <c r="E12" s="51">
        <f>(A3-D18)*10%*20%/11</f>
        <v>1818.1818181818182</v>
      </c>
      <c r="F12" s="51">
        <f t="shared" si="0"/>
        <v>2644.7232294865648</v>
      </c>
      <c r="G12" s="52">
        <f t="shared" si="4"/>
        <v>4462.9050476683833</v>
      </c>
      <c r="H12" s="51">
        <f t="shared" si="1"/>
        <v>31813.803125051025</v>
      </c>
      <c r="I12" s="20">
        <f>D12+H12+G12</f>
        <v>86276.708172719402</v>
      </c>
      <c r="J12" s="9">
        <v>9327.16</v>
      </c>
      <c r="K12" s="24">
        <f t="shared" si="2"/>
        <v>95603.868172719405</v>
      </c>
      <c r="L12" s="28">
        <v>11988</v>
      </c>
      <c r="M12" s="28" t="s">
        <v>42</v>
      </c>
    </row>
    <row r="13" spans="1:13" x14ac:dyDescent="0.3">
      <c r="A13" s="5" t="s">
        <v>17</v>
      </c>
      <c r="B13" s="18">
        <v>16647</v>
      </c>
      <c r="C13" s="6">
        <f t="shared" si="3"/>
        <v>0.27180106780740282</v>
      </c>
      <c r="D13" s="7">
        <v>50000</v>
      </c>
      <c r="E13" s="7">
        <f>(A3-D18)*10%*20%/11</f>
        <v>1818.1818181818182</v>
      </c>
      <c r="F13" s="7">
        <f t="shared" si="0"/>
        <v>20335.661709590226</v>
      </c>
      <c r="G13" s="8">
        <f t="shared" si="4"/>
        <v>22153.843527772045</v>
      </c>
      <c r="H13" s="7">
        <f t="shared" si="1"/>
        <v>244620.96102666252</v>
      </c>
      <c r="I13" s="20">
        <f>D13+H13+G13</f>
        <v>316774.80455443455</v>
      </c>
      <c r="J13" s="9">
        <v>0</v>
      </c>
      <c r="K13" s="24">
        <f t="shared" si="2"/>
        <v>316774.80455443455</v>
      </c>
      <c r="L13" s="28">
        <v>8281</v>
      </c>
      <c r="M13" s="28" t="s">
        <v>43</v>
      </c>
    </row>
    <row r="14" spans="1:13" x14ac:dyDescent="0.3">
      <c r="A14" s="5" t="s">
        <v>18</v>
      </c>
      <c r="B14" s="18">
        <v>4496</v>
      </c>
      <c r="C14" s="6">
        <f>B14/$B$18</f>
        <v>7.3407677110715622E-2</v>
      </c>
      <c r="D14" s="7">
        <v>50000</v>
      </c>
      <c r="E14" s="7">
        <f>(A3-D18)*10%*20%/11</f>
        <v>1818.1818181818182</v>
      </c>
      <c r="F14" s="7">
        <f>((($A$3-$D$18)*10%)-$E$18)*C14</f>
        <v>5492.2289329199048</v>
      </c>
      <c r="G14" s="8">
        <f>SUM(E14:F14)</f>
        <v>7310.4107511017228</v>
      </c>
      <c r="H14" s="7">
        <f>($A$3-$D$18)*90%*C14</f>
        <v>66066.909399644064</v>
      </c>
      <c r="I14" s="20">
        <f>D14+H14+G14</f>
        <v>123377.32015074579</v>
      </c>
      <c r="J14" s="9">
        <v>0</v>
      </c>
      <c r="K14" s="24">
        <f>I14+J14</f>
        <v>123377.32015074579</v>
      </c>
      <c r="L14" s="28">
        <v>8281</v>
      </c>
      <c r="M14" s="28" t="s">
        <v>47</v>
      </c>
    </row>
    <row r="15" spans="1:13" x14ac:dyDescent="0.3">
      <c r="A15" s="5" t="s">
        <v>19</v>
      </c>
      <c r="B15" s="18">
        <v>1637</v>
      </c>
      <c r="C15" s="6">
        <f t="shared" si="3"/>
        <v>2.6727839730925598E-2</v>
      </c>
      <c r="D15" s="7">
        <v>50000</v>
      </c>
      <c r="E15" s="7">
        <f>(A3-D18)*10%*20%/11</f>
        <v>1818.1818181818182</v>
      </c>
      <c r="F15" s="7">
        <f t="shared" si="0"/>
        <v>1999.7283725956149</v>
      </c>
      <c r="G15" s="8">
        <f t="shared" si="4"/>
        <v>3817.9101907774329</v>
      </c>
      <c r="H15" s="7">
        <f t="shared" si="1"/>
        <v>24055.055757833037</v>
      </c>
      <c r="I15" s="20">
        <f>D15+H15+G15</f>
        <v>77872.965948610465</v>
      </c>
      <c r="J15" s="9"/>
      <c r="K15" s="24">
        <f t="shared" si="2"/>
        <v>77872.965948610465</v>
      </c>
      <c r="L15" s="28">
        <v>8281</v>
      </c>
      <c r="M15" s="28" t="s">
        <v>44</v>
      </c>
    </row>
    <row r="16" spans="1:13" x14ac:dyDescent="0.3">
      <c r="A16" s="11" t="s">
        <v>20</v>
      </c>
      <c r="B16" s="19">
        <v>1223</v>
      </c>
      <c r="C16" s="15">
        <f t="shared" si="3"/>
        <v>1.9968324979182654E-2</v>
      </c>
      <c r="D16" s="12">
        <v>50000</v>
      </c>
      <c r="E16" s="12">
        <v>5181.818181818182</v>
      </c>
      <c r="F16" s="12">
        <f t="shared" si="0"/>
        <v>1493.9937688970292</v>
      </c>
      <c r="G16" s="13">
        <f t="shared" si="4"/>
        <v>6675.8119507152114</v>
      </c>
      <c r="H16" s="12">
        <f t="shared" si="1"/>
        <v>17971.492481264388</v>
      </c>
      <c r="I16" s="21">
        <f>D16+H16+G16</f>
        <v>74647.304431979603</v>
      </c>
      <c r="J16" s="14">
        <v>0</v>
      </c>
      <c r="K16" s="45">
        <f t="shared" si="2"/>
        <v>74647.304431979603</v>
      </c>
      <c r="L16" s="28">
        <v>8281</v>
      </c>
      <c r="M16" s="28" t="s">
        <v>46</v>
      </c>
    </row>
    <row r="17" spans="1:13" x14ac:dyDescent="0.3">
      <c r="A17" s="5" t="s">
        <v>21</v>
      </c>
      <c r="B17" s="18">
        <v>3529</v>
      </c>
      <c r="C17" s="6">
        <f t="shared" si="3"/>
        <v>5.761914869299721E-2</v>
      </c>
      <c r="D17" s="7">
        <v>50000</v>
      </c>
      <c r="E17" s="7">
        <f>(A3-D18)*10%*20%/11</f>
        <v>1818.1818181818182</v>
      </c>
      <c r="F17" s="7">
        <f t="shared" si="0"/>
        <v>4310.9599431215183</v>
      </c>
      <c r="G17" s="8">
        <f t="shared" si="4"/>
        <v>6129.1417613033364</v>
      </c>
      <c r="H17" s="7">
        <f t="shared" si="1"/>
        <v>51857.23382369749</v>
      </c>
      <c r="I17" s="20">
        <f>D17+H17+G17</f>
        <v>107986.37558500083</v>
      </c>
      <c r="J17" s="9">
        <v>0</v>
      </c>
      <c r="K17" s="24">
        <f t="shared" si="2"/>
        <v>107986.37558500083</v>
      </c>
      <c r="L17" s="28">
        <v>8281</v>
      </c>
      <c r="M17" s="28" t="s">
        <v>45</v>
      </c>
    </row>
    <row r="18" spans="1:13" x14ac:dyDescent="0.3">
      <c r="A18" s="56" t="s">
        <v>22</v>
      </c>
      <c r="B18" s="57">
        <f t="shared" ref="B18:J18" si="5">SUM(B6:B17)</f>
        <v>61247</v>
      </c>
      <c r="C18" s="58">
        <f t="shared" si="5"/>
        <v>1</v>
      </c>
      <c r="D18" s="59">
        <f t="shared" si="5"/>
        <v>600000</v>
      </c>
      <c r="E18" s="60">
        <f t="shared" si="5"/>
        <v>25181.818181818187</v>
      </c>
      <c r="F18" s="60">
        <f t="shared" si="5"/>
        <v>74818.181818181809</v>
      </c>
      <c r="G18" s="60">
        <f t="shared" si="5"/>
        <v>100000</v>
      </c>
      <c r="H18" s="60">
        <f t="shared" si="5"/>
        <v>900000</v>
      </c>
      <c r="I18" s="61">
        <f t="shared" si="5"/>
        <v>1599999.9999999998</v>
      </c>
      <c r="J18" s="62">
        <f t="shared" si="5"/>
        <v>159327.16</v>
      </c>
      <c r="K18" s="63">
        <f t="shared" si="2"/>
        <v>1759327.1599999997</v>
      </c>
      <c r="L18" s="55"/>
      <c r="M18" s="64"/>
    </row>
    <row r="22" spans="1:13" x14ac:dyDescent="0.3">
      <c r="B22" s="16"/>
      <c r="C22" s="16"/>
      <c r="D22" s="16"/>
    </row>
    <row r="23" spans="1:13" x14ac:dyDescent="0.3">
      <c r="A23" s="22"/>
      <c r="B23" s="23"/>
      <c r="C23" s="25"/>
      <c r="D23" s="23"/>
    </row>
    <row r="24" spans="1:13" x14ac:dyDescent="0.3">
      <c r="A24" s="22"/>
      <c r="B24" s="16"/>
      <c r="C24" s="25"/>
      <c r="D24" s="16"/>
    </row>
    <row r="25" spans="1:13" x14ac:dyDescent="0.3">
      <c r="B25" s="16"/>
      <c r="C25" s="25"/>
      <c r="D25" s="16"/>
    </row>
    <row r="26" spans="1:13" x14ac:dyDescent="0.3">
      <c r="B26" s="16"/>
      <c r="C26" s="26"/>
      <c r="D26" s="16"/>
    </row>
    <row r="27" spans="1:13" x14ac:dyDescent="0.3">
      <c r="B27" s="16" t="s">
        <v>23</v>
      </c>
      <c r="C27" s="17">
        <f>C25*10%</f>
        <v>0</v>
      </c>
      <c r="D27" s="16"/>
    </row>
    <row r="28" spans="1:13" x14ac:dyDescent="0.3">
      <c r="B28" s="16" t="s">
        <v>24</v>
      </c>
      <c r="C28" s="17">
        <f>C25*90%</f>
        <v>0</v>
      </c>
      <c r="D28" s="16"/>
    </row>
    <row r="29" spans="1:13" x14ac:dyDescent="0.3">
      <c r="B29" s="16"/>
      <c r="C29" s="16"/>
      <c r="D29" s="16"/>
    </row>
    <row r="30" spans="1:13" x14ac:dyDescent="0.3">
      <c r="B30" s="16" t="s">
        <v>25</v>
      </c>
      <c r="C30" s="16"/>
      <c r="D30" s="16"/>
    </row>
    <row r="31" spans="1:13" x14ac:dyDescent="0.3">
      <c r="B31" s="16" t="s">
        <v>26</v>
      </c>
      <c r="C31" s="17">
        <f>E18</f>
        <v>25181.818181818187</v>
      </c>
      <c r="D31" s="16"/>
    </row>
    <row r="32" spans="1:13" x14ac:dyDescent="0.3">
      <c r="B32" s="16" t="s">
        <v>27</v>
      </c>
      <c r="C32" s="17">
        <f>F18</f>
        <v>74818.181818181809</v>
      </c>
      <c r="D32" s="16"/>
    </row>
    <row r="33" spans="2:4" x14ac:dyDescent="0.3">
      <c r="B33" s="16" t="s">
        <v>28</v>
      </c>
      <c r="C33" s="17">
        <f>C31+C32</f>
        <v>100000</v>
      </c>
      <c r="D33" s="16" t="b">
        <f>C33=C27</f>
        <v>0</v>
      </c>
    </row>
    <row r="34" spans="2:4" x14ac:dyDescent="0.3">
      <c r="B34" s="16" t="s">
        <v>29</v>
      </c>
      <c r="C34" s="17">
        <f>H18</f>
        <v>900000</v>
      </c>
      <c r="D34" s="16" t="b">
        <f>C34=C28</f>
        <v>0</v>
      </c>
    </row>
  </sheetData>
  <mergeCells count="9">
    <mergeCell ref="M4:M5"/>
    <mergeCell ref="L4:L5"/>
    <mergeCell ref="A4:A5"/>
    <mergeCell ref="B4:C4"/>
    <mergeCell ref="J4:J5"/>
    <mergeCell ref="K4:K5"/>
    <mergeCell ref="H4:H5"/>
    <mergeCell ref="D4:D5"/>
    <mergeCell ref="I4:I5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Assunta La Salandra</dc:creator>
  <cp:lastModifiedBy>Maria Assunta La Salandra</cp:lastModifiedBy>
  <cp:lastPrinted>2018-11-29T17:03:58Z</cp:lastPrinted>
  <dcterms:created xsi:type="dcterms:W3CDTF">2018-11-28T07:11:23Z</dcterms:created>
  <dcterms:modified xsi:type="dcterms:W3CDTF">2018-11-29T17:10:50Z</dcterms:modified>
</cp:coreProperties>
</file>